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_Data\06_data_analysis\catch_limits\03_computations\YFT\outputs\tables\Indonesia\"/>
    </mc:Choice>
  </mc:AlternateContent>
  <xr:revisionPtr revIDLastSave="0" documentId="13_ncr:1_{ABB19139-CE53-4485-AB18-5924C835B2D7}" xr6:coauthVersionLast="47" xr6:coauthVersionMax="47" xr10:uidLastSave="{00000000-0000-0000-0000-000000000000}"/>
  <bookViews>
    <workbookView xWindow="28680" yWindow="-120" windowWidth="29040" windowHeight="15720" activeTab="2" xr2:uid="{A3FEE100-189A-4B85-9B3E-27EA3884A778}"/>
  </bookViews>
  <sheets>
    <sheet name="datasets" sheetId="2" r:id="rId1"/>
    <sheet name="circulars" sheetId="3" r:id="rId2"/>
    <sheet name="scenario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4" l="1"/>
  <c r="R6" i="4"/>
  <c r="R5" i="4"/>
  <c r="P6" i="4"/>
  <c r="O6" i="4"/>
  <c r="O5" i="4"/>
  <c r="O4" i="4"/>
  <c r="M6" i="4"/>
  <c r="L6" i="4"/>
  <c r="L4" i="4"/>
  <c r="L5" i="4"/>
  <c r="I5" i="4"/>
  <c r="J6" i="4"/>
  <c r="I6" i="4"/>
  <c r="G6" i="4"/>
  <c r="D6" i="4"/>
  <c r="D5" i="4" l="1"/>
  <c r="F5" i="4" l="1"/>
  <c r="G5" i="4" s="1"/>
  <c r="J5" i="4" s="1"/>
  <c r="M5" i="4" s="1"/>
  <c r="P5" i="4" s="1"/>
  <c r="D4" i="4" l="1"/>
  <c r="F4" i="4" l="1"/>
  <c r="G4" i="4" s="1"/>
  <c r="I4" i="4" s="1"/>
  <c r="J4" i="4" s="1"/>
  <c r="M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lucia piere</author>
  </authors>
  <commentList>
    <comment ref="I16" authorId="0" shapeId="0" xr:uid="{2D077BB0-0294-4760-91F8-593A32DB2ABC}">
      <text>
        <r>
          <rPr>
            <b/>
            <sz val="9"/>
            <color indexed="81"/>
            <rFont val="Tahoma"/>
            <family val="2"/>
          </rPr>
          <t>lucia piere:</t>
        </r>
        <r>
          <rPr>
            <sz val="9"/>
            <color indexed="81"/>
            <rFont val="Tahoma"/>
            <family val="2"/>
          </rPr>
          <t xml:space="preserve">
value which Riana mentioned should be for PS, instead of 733 which is in the NR
</t>
        </r>
      </text>
    </comment>
    <comment ref="I17" authorId="0" shapeId="0" xr:uid="{2C7E2BF0-7749-4AE1-8B0E-1C10CDFA2149}">
      <text>
        <r>
          <rPr>
            <b/>
            <sz val="9"/>
            <color indexed="81"/>
            <rFont val="Tahoma"/>
            <family val="2"/>
          </rPr>
          <t>lucia piere:</t>
        </r>
        <r>
          <rPr>
            <sz val="9"/>
            <color indexed="81"/>
            <rFont val="Tahoma"/>
            <family val="2"/>
          </rPr>
          <t xml:space="preserve">
value which Riana mentioned should be for PS, instead of 733 which is in the NR
</t>
        </r>
      </text>
    </comment>
    <comment ref="I18" authorId="0" shapeId="0" xr:uid="{8CF56D55-5D10-40DD-9ECF-91B58B4B7115}">
      <text>
        <r>
          <rPr>
            <b/>
            <sz val="9"/>
            <color indexed="81"/>
            <rFont val="Tahoma"/>
            <family val="2"/>
          </rPr>
          <t>lucia piere:</t>
        </r>
        <r>
          <rPr>
            <sz val="9"/>
            <color indexed="81"/>
            <rFont val="Tahoma"/>
            <family val="2"/>
          </rPr>
          <t xml:space="preserve">
value which Riana mentioned should be for PS, instead of 733 which is in the NR
</t>
        </r>
      </text>
    </comment>
  </commentList>
</comments>
</file>

<file path=xl/sharedStrings.xml><?xml version="1.0" encoding="utf-8"?>
<sst xmlns="http://schemas.openxmlformats.org/spreadsheetml/2006/main" count="93" uniqueCount="79">
  <si>
    <t>year</t>
  </si>
  <si>
    <t>Circular</t>
  </si>
  <si>
    <t>Dataset</t>
  </si>
  <si>
    <t>2023-64</t>
  </si>
  <si>
    <t>2023-12-13</t>
  </si>
  <si>
    <t>2024-66</t>
  </si>
  <si>
    <t>dataset</t>
  </si>
  <si>
    <t>Computation date</t>
  </si>
  <si>
    <t>dataset1</t>
  </si>
  <si>
    <t>dataset2</t>
  </si>
  <si>
    <t>Annual limit</t>
  </si>
  <si>
    <t>Comment</t>
  </si>
  <si>
    <t>Catches from NR and not split between coastal and large-scale purse seine vessels during 2014-2017</t>
  </si>
  <si>
    <t>dataset3</t>
  </si>
  <si>
    <t>IOTC-2023-WPDCS19-11_Rev1</t>
  </si>
  <si>
    <t>N/A</t>
  </si>
  <si>
    <t>IOTC-2025-WPDCS21-06_Rev2</t>
  </si>
  <si>
    <t>Revised catches received on 27/12/2024 - Circular does not include IDN data for 19/01</t>
  </si>
  <si>
    <t>2021-78</t>
  </si>
  <si>
    <t>IOTC-2021-WPDCS17-28_Rev1</t>
  </si>
  <si>
    <t>Catches from NR and not split between coastal and large-scale purse seine vessels during 2014-2020</t>
  </si>
  <si>
    <t>dataset4</t>
  </si>
  <si>
    <t>dataset5</t>
  </si>
  <si>
    <t>2022-56</t>
  </si>
  <si>
    <t>Catches from NR and not split between coastal and large-scale purse seine vessels during 2014-2021</t>
  </si>
  <si>
    <t>IOTC-2022-WPDCS18-11_Rev1</t>
  </si>
  <si>
    <t>IOTC-2024-WPDCS20-06_Rev1</t>
  </si>
  <si>
    <t>Catch limit paper</t>
  </si>
  <si>
    <t>Revised catches available in July 2023 (identical to Table 4 of Draft_Report_on_the_Review_of_Re-estimation_Methodology_by_IDN_part3.docx)</t>
  </si>
  <si>
    <t>Circular publication date</t>
  </si>
  <si>
    <t>PS+PSS</t>
  </si>
  <si>
    <t>PS</t>
  </si>
  <si>
    <t>NR year</t>
  </si>
  <si>
    <t>gear</t>
  </si>
  <si>
    <t>Source</t>
  </si>
  <si>
    <t>IOTC-2019-SC22-NR09</t>
  </si>
  <si>
    <t>Catches taken from National Reports</t>
  </si>
  <si>
    <t>Data used for Catch Limit Computations</t>
  </si>
  <si>
    <t>Data Available from National Reports (NR)</t>
  </si>
  <si>
    <t>IOTC-2020-SC23-NR07</t>
  </si>
  <si>
    <t>IOTC-2021-SC24-NR09</t>
  </si>
  <si>
    <t>IOTC-2022-SC25-NR09_Rev1</t>
  </si>
  <si>
    <t>IOTC-2023-SC26-NR09</t>
  </si>
  <si>
    <t>IOTC-2024-SC27-NR09</t>
  </si>
  <si>
    <t>IOTC-2025-SC28-NR09</t>
  </si>
  <si>
    <t>a. Base annual limit</t>
  </si>
  <si>
    <t>c. Limit</t>
  </si>
  <si>
    <t>d. Catch</t>
  </si>
  <si>
    <t>e. Overcatch</t>
  </si>
  <si>
    <t>f. Limit</t>
  </si>
  <si>
    <t>g. Catch</t>
  </si>
  <si>
    <t>h. Overcatch</t>
  </si>
  <si>
    <t>i. Limit</t>
  </si>
  <si>
    <t>j. Catch</t>
  </si>
  <si>
    <t>k. Overcatch</t>
  </si>
  <si>
    <t>l. Limit</t>
  </si>
  <si>
    <t>m. Catch</t>
  </si>
  <si>
    <t>n. Overcatch</t>
  </si>
  <si>
    <t>o. Limit</t>
  </si>
  <si>
    <t>p. Catch</t>
  </si>
  <si>
    <t>q. Overcatch</t>
  </si>
  <si>
    <t xml:space="preserve"> = a</t>
  </si>
  <si>
    <t xml:space="preserve"> = d - c</t>
  </si>
  <si>
    <t xml:space="preserve"> = a - b - e/2</t>
  </si>
  <si>
    <t xml:space="preserve"> = g - f</t>
  </si>
  <si>
    <t xml:space="preserve"> = a - h/2 - e/2</t>
  </si>
  <si>
    <t>= j - i</t>
  </si>
  <si>
    <t xml:space="preserve"> = a - k/2 - h/2</t>
  </si>
  <si>
    <t>= m - l</t>
  </si>
  <si>
    <t>= a - n/2 - k/2</t>
  </si>
  <si>
    <t>= p - o</t>
  </si>
  <si>
    <t>Scenarios</t>
  </si>
  <si>
    <t>b. Overcatch 2017+2018+2019</t>
  </si>
  <si>
    <t>Scenario 2: Data currently available (dataset5)</t>
  </si>
  <si>
    <t>Scenario 1: Data used in Circular 2024-66 (dataset4)</t>
  </si>
  <si>
    <t>NR dataset</t>
  </si>
  <si>
    <t>dataset6</t>
  </si>
  <si>
    <t>Scenario 3: Data available from NRs (dataset6)</t>
  </si>
  <si>
    <t>Overcatch of 3,298 t not paid back. Error in Circular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</si>
</sst>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yyyy\-mm\-dd;@"/>
    <numFmt numFmtId="165" formatCode="_-* #,##0_-;\-* #,##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i/>
      <sz val="11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0" fillId="0" borderId="1" xfId="1" applyNumberFormat="1" applyFont="1" applyBorder="1"/>
    <xf numFmtId="165" fontId="0" fillId="3" borderId="1" xfId="1" applyNumberFormat="1" applyFont="1" applyFill="1" applyBorder="1"/>
    <xf numFmtId="0" fontId="0" fillId="3" borderId="1" xfId="0" applyFill="1" applyBorder="1"/>
    <xf numFmtId="0" fontId="2" fillId="0" borderId="1" xfId="0" applyFont="1" applyBorder="1"/>
    <xf numFmtId="0" fontId="0" fillId="0" borderId="1" xfId="0" applyBorder="1" applyAlignment="1">
      <alignment horizontal="left"/>
    </xf>
    <xf numFmtId="165" fontId="0" fillId="0" borderId="1" xfId="1" applyNumberFormat="1" applyFont="1" applyFill="1" applyBorder="1"/>
    <xf numFmtId="0" fontId="0" fillId="2" borderId="1" xfId="0" applyFill="1" applyBorder="1" applyAlignment="1">
      <alignment horizontal="center"/>
    </xf>
    <xf numFmtId="0" fontId="3" fillId="0" borderId="1" xfId="2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165" fontId="0" fillId="4" borderId="1" xfId="1" applyNumberFormat="1" applyFont="1" applyFill="1" applyBorder="1"/>
    <xf numFmtId="0" fontId="6" fillId="0" borderId="0" xfId="0" applyFont="1"/>
    <xf numFmtId="0" fontId="0" fillId="0" borderId="0" xfId="0" applyAlignment="1">
      <alignment horizontal="center"/>
    </xf>
    <xf numFmtId="0" fontId="8" fillId="6" borderId="9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9" fillId="6" borderId="11" xfId="0" applyFont="1" applyFill="1" applyBorder="1" applyAlignment="1">
      <alignment horizontal="center"/>
    </xf>
    <xf numFmtId="0" fontId="8" fillId="6" borderId="13" xfId="0" quotePrefix="1" applyFont="1" applyFill="1" applyBorder="1" applyAlignment="1">
      <alignment horizontal="center"/>
    </xf>
    <xf numFmtId="0" fontId="8" fillId="6" borderId="17" xfId="0" quotePrefix="1" applyFont="1" applyFill="1" applyBorder="1" applyAlignment="1">
      <alignment horizontal="center"/>
    </xf>
    <xf numFmtId="0" fontId="8" fillId="6" borderId="18" xfId="0" quotePrefix="1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vertical="center"/>
    </xf>
    <xf numFmtId="0" fontId="3" fillId="0" borderId="1" xfId="2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65" fontId="3" fillId="0" borderId="1" xfId="2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9" xfId="0" applyBorder="1" applyAlignment="1">
      <alignment horizontal="left"/>
    </xf>
    <xf numFmtId="0" fontId="8" fillId="6" borderId="20" xfId="0" quotePrefix="1" applyFont="1" applyFill="1" applyBorder="1" applyAlignment="1">
      <alignment horizontal="center" vertical="center" wrapText="1"/>
    </xf>
    <xf numFmtId="165" fontId="0" fillId="0" borderId="19" xfId="1" applyNumberFormat="1" applyFont="1" applyBorder="1"/>
    <xf numFmtId="0" fontId="0" fillId="0" borderId="23" xfId="0" applyBorder="1"/>
    <xf numFmtId="165" fontId="0" fillId="0" borderId="1" xfId="0" applyNumberFormat="1" applyBorder="1"/>
    <xf numFmtId="165" fontId="0" fillId="0" borderId="27" xfId="0" applyNumberFormat="1" applyBorder="1"/>
    <xf numFmtId="0" fontId="0" fillId="0" borderId="28" xfId="0" applyBorder="1"/>
    <xf numFmtId="0" fontId="9" fillId="6" borderId="24" xfId="0" applyFont="1" applyFill="1" applyBorder="1" applyAlignment="1">
      <alignment horizontal="center"/>
    </xf>
    <xf numFmtId="165" fontId="0" fillId="0" borderId="6" xfId="1" applyNumberFormat="1" applyFont="1" applyBorder="1" applyAlignment="1">
      <alignment horizontal="center"/>
    </xf>
    <xf numFmtId="0" fontId="9" fillId="6" borderId="12" xfId="0" applyFont="1" applyFill="1" applyBorder="1" applyAlignment="1">
      <alignment horizontal="center" vertical="center"/>
    </xf>
    <xf numFmtId="0" fontId="8" fillId="6" borderId="29" xfId="0" quotePrefix="1" applyFont="1" applyFill="1" applyBorder="1" applyAlignment="1">
      <alignment horizontal="center" vertical="center"/>
    </xf>
    <xf numFmtId="0" fontId="3" fillId="0" borderId="0" xfId="2" applyBorder="1" applyAlignment="1">
      <alignment horizontal="center"/>
    </xf>
    <xf numFmtId="43" fontId="0" fillId="0" borderId="0" xfId="0" applyNumberFormat="1"/>
    <xf numFmtId="165" fontId="0" fillId="0" borderId="0" xfId="0" applyNumberFormat="1"/>
    <xf numFmtId="165" fontId="2" fillId="0" borderId="26" xfId="1" applyNumberFormat="1" applyFont="1" applyBorder="1"/>
    <xf numFmtId="0" fontId="9" fillId="6" borderId="10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left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iotc.org/documents/SC/24/NR09" TargetMode="External"/><Relationship Id="rId7" Type="http://schemas.openxmlformats.org/officeDocument/2006/relationships/hyperlink" Target="https://iotc.org/documents/indonesia-national-report-2025" TargetMode="External"/><Relationship Id="rId2" Type="http://schemas.openxmlformats.org/officeDocument/2006/relationships/hyperlink" Target="https://iotc.org/documents/SC/23/NR07" TargetMode="External"/><Relationship Id="rId1" Type="http://schemas.openxmlformats.org/officeDocument/2006/relationships/hyperlink" Target="https://iotc.org/documents/SC/22/NR09" TargetMode="External"/><Relationship Id="rId6" Type="http://schemas.openxmlformats.org/officeDocument/2006/relationships/hyperlink" Target="https://iotc.org/documents/indonesia-national-report-2024" TargetMode="External"/><Relationship Id="rId5" Type="http://schemas.openxmlformats.org/officeDocument/2006/relationships/hyperlink" Target="https://iotc.org/documents/SC/26/NR09E" TargetMode="External"/><Relationship Id="rId4" Type="http://schemas.openxmlformats.org/officeDocument/2006/relationships/hyperlink" Target="https://iotc.org/documents/SC/25/NR09E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iotc.org/documents/WPDCS/20/06" TargetMode="External"/><Relationship Id="rId2" Type="http://schemas.openxmlformats.org/officeDocument/2006/relationships/hyperlink" Target="https://iotc.org/documents/WPDCS/21/06" TargetMode="External"/><Relationship Id="rId1" Type="http://schemas.openxmlformats.org/officeDocument/2006/relationships/hyperlink" Target="https://iotc.org/documents/WPDCS/19/11" TargetMode="External"/><Relationship Id="rId5" Type="http://schemas.openxmlformats.org/officeDocument/2006/relationships/hyperlink" Target="https://iotc.org/documents/WPDCS/18/11" TargetMode="External"/><Relationship Id="rId4" Type="http://schemas.openxmlformats.org/officeDocument/2006/relationships/hyperlink" Target="https://iotc.org/WPDCS/17/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59FBC-9F49-41DC-A522-55FD4A709EE7}">
  <dimension ref="A1:N24"/>
  <sheetViews>
    <sheetView zoomScaleNormal="100" workbookViewId="0">
      <selection activeCell="G6" sqref="G6:L6"/>
    </sheetView>
  </sheetViews>
  <sheetFormatPr defaultColWidth="15.5703125" defaultRowHeight="15" x14ac:dyDescent="0.25"/>
  <cols>
    <col min="1" max="1" width="14.85546875" customWidth="1"/>
    <col min="2" max="2" width="14.7109375" customWidth="1"/>
    <col min="3" max="3" width="8" bestFit="1" customWidth="1"/>
    <col min="4" max="4" width="7" bestFit="1" customWidth="1"/>
    <col min="5" max="12" width="8" bestFit="1" customWidth="1"/>
    <col min="13" max="13" width="11.5703125" customWidth="1"/>
    <col min="14" max="14" width="25.28515625" bestFit="1" customWidth="1"/>
  </cols>
  <sheetData>
    <row r="1" spans="1:14" ht="21" x14ac:dyDescent="0.35">
      <c r="A1" s="17" t="s">
        <v>37</v>
      </c>
    </row>
    <row r="2" spans="1:14" x14ac:dyDescent="0.25">
      <c r="A2" s="5" t="s">
        <v>0</v>
      </c>
      <c r="B2" s="5" t="s">
        <v>6</v>
      </c>
      <c r="C2" s="5">
        <v>2014</v>
      </c>
      <c r="D2" s="5">
        <v>2015</v>
      </c>
      <c r="E2" s="5">
        <v>2016</v>
      </c>
      <c r="F2" s="5">
        <v>2017</v>
      </c>
      <c r="G2" s="5">
        <v>2018</v>
      </c>
      <c r="H2" s="5">
        <v>2019</v>
      </c>
      <c r="I2" s="5">
        <v>2020</v>
      </c>
      <c r="J2" s="5">
        <v>2021</v>
      </c>
      <c r="K2" s="5">
        <v>2022</v>
      </c>
      <c r="L2" s="5">
        <v>2023</v>
      </c>
      <c r="M2" s="5">
        <v>2024</v>
      </c>
    </row>
    <row r="3" spans="1:14" x14ac:dyDescent="0.25">
      <c r="A3" s="3">
        <v>2021</v>
      </c>
      <c r="B3" s="4" t="s">
        <v>8</v>
      </c>
      <c r="C3" s="16">
        <v>14582</v>
      </c>
      <c r="D3" s="16">
        <v>8363</v>
      </c>
      <c r="E3" s="16">
        <v>10786</v>
      </c>
      <c r="F3" s="16">
        <v>11598</v>
      </c>
      <c r="G3" s="16">
        <v>12342</v>
      </c>
      <c r="H3" s="16">
        <v>16388</v>
      </c>
      <c r="I3" s="16">
        <v>15866</v>
      </c>
      <c r="J3" s="3"/>
      <c r="K3" s="3"/>
      <c r="L3" s="3"/>
      <c r="M3" s="3"/>
    </row>
    <row r="4" spans="1:14" x14ac:dyDescent="0.25">
      <c r="A4" s="3">
        <v>2022</v>
      </c>
      <c r="B4" s="4" t="s">
        <v>9</v>
      </c>
      <c r="C4" s="16">
        <v>14582</v>
      </c>
      <c r="D4" s="16">
        <v>8363</v>
      </c>
      <c r="E4" s="16">
        <v>10786</v>
      </c>
      <c r="F4" s="16">
        <v>11598</v>
      </c>
      <c r="G4" s="16">
        <v>12342</v>
      </c>
      <c r="H4" s="16">
        <v>16388</v>
      </c>
      <c r="I4" s="16">
        <v>15866</v>
      </c>
      <c r="J4" s="16">
        <v>21904</v>
      </c>
      <c r="K4" s="11"/>
      <c r="L4" s="9"/>
      <c r="M4" s="9"/>
    </row>
    <row r="5" spans="1:14" x14ac:dyDescent="0.25">
      <c r="A5" s="3">
        <v>2023</v>
      </c>
      <c r="B5" s="4" t="s">
        <v>13</v>
      </c>
      <c r="C5" s="11">
        <v>5686.01416015625</v>
      </c>
      <c r="D5" s="11">
        <v>4240.15478515625</v>
      </c>
      <c r="E5" s="11">
        <v>5229.4716796875</v>
      </c>
      <c r="F5" s="11">
        <v>6102</v>
      </c>
      <c r="G5" s="11">
        <v>5218</v>
      </c>
      <c r="H5" s="11">
        <v>3918</v>
      </c>
      <c r="I5" s="11">
        <v>3372</v>
      </c>
      <c r="J5" s="11">
        <v>5490</v>
      </c>
      <c r="K5" s="11">
        <v>2151</v>
      </c>
      <c r="L5" s="9"/>
      <c r="M5" s="9"/>
    </row>
    <row r="6" spans="1:14" x14ac:dyDescent="0.25">
      <c r="A6" s="3">
        <v>2024</v>
      </c>
      <c r="B6" s="4" t="s">
        <v>21</v>
      </c>
      <c r="C6" s="7">
        <v>14582</v>
      </c>
      <c r="D6" s="7">
        <v>8363</v>
      </c>
      <c r="E6" s="7">
        <v>10786</v>
      </c>
      <c r="F6" s="7">
        <v>11595</v>
      </c>
      <c r="G6" s="6">
        <v>5429.97</v>
      </c>
      <c r="H6" s="6">
        <v>14718.93</v>
      </c>
      <c r="I6" s="6">
        <v>732.79</v>
      </c>
      <c r="J6" s="6">
        <v>14349.42</v>
      </c>
      <c r="K6" s="6">
        <v>13759.97</v>
      </c>
      <c r="L6" s="6">
        <v>15231.15</v>
      </c>
      <c r="M6" s="6"/>
    </row>
    <row r="7" spans="1:14" x14ac:dyDescent="0.25">
      <c r="A7" s="3">
        <v>2025</v>
      </c>
      <c r="B7" s="4" t="s">
        <v>22</v>
      </c>
      <c r="C7" s="6">
        <v>5686.01416015625</v>
      </c>
      <c r="D7" s="6">
        <v>4240.15478515625</v>
      </c>
      <c r="E7" s="6">
        <v>5229.4716796875</v>
      </c>
      <c r="F7" s="6">
        <v>6271.1806640625</v>
      </c>
      <c r="G7" s="6">
        <v>10339.7294921875</v>
      </c>
      <c r="H7" s="6">
        <v>4185.3037109375</v>
      </c>
      <c r="I7" s="6">
        <v>3371.76953125</v>
      </c>
      <c r="J7" s="6">
        <v>5490.234375</v>
      </c>
      <c r="K7" s="6">
        <v>9958.765625</v>
      </c>
      <c r="L7" s="6">
        <v>8165.44287109375</v>
      </c>
      <c r="M7" s="6">
        <v>5814.47998046875</v>
      </c>
    </row>
    <row r="9" spans="1:14" x14ac:dyDescent="0.25">
      <c r="A9" s="8"/>
      <c r="B9" t="s">
        <v>36</v>
      </c>
    </row>
    <row r="11" spans="1:14" ht="21" x14ac:dyDescent="0.35">
      <c r="A11" s="17" t="s">
        <v>38</v>
      </c>
    </row>
    <row r="12" spans="1:14" x14ac:dyDescent="0.25">
      <c r="A12" s="5" t="s">
        <v>32</v>
      </c>
      <c r="B12" s="5" t="s">
        <v>33</v>
      </c>
      <c r="C12" s="5">
        <v>2014</v>
      </c>
      <c r="D12" s="5">
        <v>2015</v>
      </c>
      <c r="E12" s="5">
        <v>2016</v>
      </c>
      <c r="F12" s="5">
        <v>2017</v>
      </c>
      <c r="G12" s="5">
        <v>2018</v>
      </c>
      <c r="H12" s="5">
        <v>2019</v>
      </c>
      <c r="I12" s="5">
        <v>2020</v>
      </c>
      <c r="J12" s="5">
        <v>2021</v>
      </c>
      <c r="K12" s="5">
        <v>2022</v>
      </c>
      <c r="L12" s="5">
        <v>2023</v>
      </c>
      <c r="M12" s="5">
        <v>2024</v>
      </c>
      <c r="N12" s="5" t="s">
        <v>34</v>
      </c>
    </row>
    <row r="13" spans="1:14" x14ac:dyDescent="0.25">
      <c r="A13" s="3">
        <v>2019</v>
      </c>
      <c r="B13" s="4" t="s">
        <v>30</v>
      </c>
      <c r="C13" s="6">
        <v>14582</v>
      </c>
      <c r="D13" s="6">
        <v>8363</v>
      </c>
      <c r="E13" s="6">
        <v>10786</v>
      </c>
      <c r="F13" s="6">
        <v>11598</v>
      </c>
      <c r="G13" s="6">
        <v>12342</v>
      </c>
      <c r="H13" s="6"/>
      <c r="I13" s="6"/>
      <c r="J13" s="6"/>
      <c r="K13" s="6"/>
      <c r="L13" s="6"/>
      <c r="M13" s="6"/>
      <c r="N13" s="13" t="s">
        <v>35</v>
      </c>
    </row>
    <row r="14" spans="1:14" x14ac:dyDescent="0.25">
      <c r="A14" s="3">
        <v>2020</v>
      </c>
      <c r="B14" s="4" t="s">
        <v>30</v>
      </c>
      <c r="C14" s="6"/>
      <c r="D14" s="6">
        <v>8363</v>
      </c>
      <c r="E14" s="6">
        <v>10786</v>
      </c>
      <c r="F14" s="6">
        <v>11598</v>
      </c>
      <c r="G14" s="6">
        <v>12342</v>
      </c>
      <c r="H14" s="6">
        <v>16127</v>
      </c>
      <c r="I14" s="6"/>
      <c r="J14" s="6"/>
      <c r="K14" s="6"/>
      <c r="L14" s="6"/>
      <c r="M14" s="6"/>
      <c r="N14" s="13" t="s">
        <v>39</v>
      </c>
    </row>
    <row r="15" spans="1:14" x14ac:dyDescent="0.25">
      <c r="A15" s="3">
        <v>2021</v>
      </c>
      <c r="B15" s="4" t="s">
        <v>30</v>
      </c>
      <c r="C15" s="6"/>
      <c r="D15" s="6"/>
      <c r="E15" s="6">
        <v>10786</v>
      </c>
      <c r="F15" s="6">
        <v>11598</v>
      </c>
      <c r="G15" s="6">
        <v>12342</v>
      </c>
      <c r="H15" s="6">
        <v>16388</v>
      </c>
      <c r="I15" s="6">
        <v>15866</v>
      </c>
      <c r="J15" s="6"/>
      <c r="K15" s="6"/>
      <c r="L15" s="6"/>
      <c r="M15" s="6"/>
      <c r="N15" s="13" t="s">
        <v>40</v>
      </c>
    </row>
    <row r="16" spans="1:14" x14ac:dyDescent="0.25">
      <c r="A16" s="3">
        <v>2022</v>
      </c>
      <c r="B16" s="4" t="s">
        <v>31</v>
      </c>
      <c r="C16" s="6"/>
      <c r="D16" s="6"/>
      <c r="E16" s="6"/>
      <c r="F16" s="6">
        <v>11595</v>
      </c>
      <c r="G16" s="6">
        <v>5430</v>
      </c>
      <c r="H16" s="6">
        <v>14719</v>
      </c>
      <c r="I16" s="6">
        <v>15133</v>
      </c>
      <c r="J16" s="6">
        <v>14349</v>
      </c>
      <c r="K16" s="6"/>
      <c r="L16" s="6"/>
      <c r="M16" s="6"/>
      <c r="N16" s="13" t="s">
        <v>41</v>
      </c>
    </row>
    <row r="17" spans="1:14" x14ac:dyDescent="0.25">
      <c r="A17" s="3">
        <v>2023</v>
      </c>
      <c r="B17" s="4" t="s">
        <v>31</v>
      </c>
      <c r="C17" s="6"/>
      <c r="D17" s="6"/>
      <c r="E17" s="6"/>
      <c r="F17" s="6">
        <v>11595</v>
      </c>
      <c r="G17" s="6">
        <v>5430</v>
      </c>
      <c r="H17" s="6">
        <v>14719</v>
      </c>
      <c r="I17" s="6">
        <v>15133</v>
      </c>
      <c r="J17" s="6">
        <v>14349</v>
      </c>
      <c r="K17" s="6"/>
      <c r="L17" s="6"/>
      <c r="M17" s="6"/>
      <c r="N17" s="13" t="s">
        <v>42</v>
      </c>
    </row>
    <row r="18" spans="1:14" x14ac:dyDescent="0.25">
      <c r="A18" s="3">
        <v>2024</v>
      </c>
      <c r="B18" s="4" t="s">
        <v>31</v>
      </c>
      <c r="C18" s="6"/>
      <c r="D18" s="6"/>
      <c r="E18" s="6"/>
      <c r="F18" s="6">
        <v>11595</v>
      </c>
      <c r="G18" s="6">
        <v>5430</v>
      </c>
      <c r="H18" s="6">
        <v>14719</v>
      </c>
      <c r="I18" s="6">
        <v>15133</v>
      </c>
      <c r="J18" s="6">
        <v>14349</v>
      </c>
      <c r="K18" s="6"/>
      <c r="L18" s="6"/>
      <c r="M18" s="6"/>
      <c r="N18" s="13" t="s">
        <v>43</v>
      </c>
    </row>
    <row r="19" spans="1:14" x14ac:dyDescent="0.25">
      <c r="A19" s="3">
        <v>2025</v>
      </c>
      <c r="B19" s="4" t="s">
        <v>31</v>
      </c>
      <c r="C19" s="6"/>
      <c r="D19" s="6"/>
      <c r="E19" s="6"/>
      <c r="F19" s="6"/>
      <c r="G19" s="6"/>
      <c r="H19" s="6"/>
      <c r="I19" s="6">
        <v>3372</v>
      </c>
      <c r="J19" s="6">
        <v>5490</v>
      </c>
      <c r="K19" s="6">
        <v>9959</v>
      </c>
      <c r="L19" s="6">
        <v>8165</v>
      </c>
      <c r="M19" s="6">
        <v>5814</v>
      </c>
      <c r="N19" s="13" t="s">
        <v>44</v>
      </c>
    </row>
    <row r="20" spans="1:14" x14ac:dyDescent="0.25">
      <c r="B20" s="18"/>
      <c r="N20" s="46"/>
    </row>
    <row r="21" spans="1:14" x14ac:dyDescent="0.25">
      <c r="A21" s="4" t="s">
        <v>75</v>
      </c>
      <c r="B21" s="4" t="s">
        <v>76</v>
      </c>
      <c r="C21" s="6">
        <v>14582</v>
      </c>
      <c r="D21" s="6">
        <v>8363</v>
      </c>
      <c r="E21" s="6">
        <v>10786</v>
      </c>
      <c r="F21" s="6">
        <v>11598</v>
      </c>
      <c r="G21" s="6">
        <v>5430</v>
      </c>
      <c r="H21" s="6">
        <v>14719</v>
      </c>
      <c r="I21" s="6">
        <v>3372</v>
      </c>
      <c r="J21" s="6">
        <v>5490</v>
      </c>
      <c r="K21" s="6">
        <v>9959</v>
      </c>
      <c r="L21" s="6">
        <v>8165</v>
      </c>
      <c r="M21" s="6">
        <v>5814</v>
      </c>
      <c r="N21" s="46"/>
    </row>
    <row r="24" spans="1:14" x14ac:dyDescent="0.25">
      <c r="C24" s="48"/>
    </row>
  </sheetData>
  <hyperlinks>
    <hyperlink ref="N13" r:id="rId1" xr:uid="{CD54E094-7BD1-4793-BA8B-0B5790876ADB}"/>
    <hyperlink ref="N14" r:id="rId2" xr:uid="{3CF5CC64-3DAD-43C1-857B-BCBB73E13EF2}"/>
    <hyperlink ref="N15" r:id="rId3" xr:uid="{283D6A58-3DCD-4207-9CF0-A4A86F67B6FE}"/>
    <hyperlink ref="N16" r:id="rId4" xr:uid="{82AF50B0-4493-4491-9341-7133C88877BC}"/>
    <hyperlink ref="N17" r:id="rId5" xr:uid="{6FC67BAD-BB3F-4F91-8D4F-C905BE52B1F2}"/>
    <hyperlink ref="N18" r:id="rId6" xr:uid="{1B685C0E-BF5D-4577-AE9D-D2AEA455F169}"/>
    <hyperlink ref="N19" r:id="rId7" xr:uid="{0BEEB801-81C9-4688-8D7A-9F78355540DD}"/>
  </hyperlinks>
  <pageMargins left="0.7" right="0.7" top="0.75" bottom="0.75" header="0.3" footer="0.3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0EE30-F54D-42A6-9DD3-6070CD5A4914}">
  <dimension ref="A1:G7"/>
  <sheetViews>
    <sheetView zoomScaleNormal="100" workbookViewId="0">
      <selection activeCell="G10" sqref="G10"/>
    </sheetView>
  </sheetViews>
  <sheetFormatPr defaultRowHeight="15" x14ac:dyDescent="0.25"/>
  <cols>
    <col min="2" max="2" width="16.85546875" bestFit="1" customWidth="1"/>
    <col min="4" max="4" width="23.28515625" bestFit="1" customWidth="1"/>
    <col min="5" max="5" width="11.7109375" bestFit="1" customWidth="1"/>
    <col min="6" max="6" width="28" customWidth="1"/>
    <col min="7" max="7" width="104" customWidth="1"/>
  </cols>
  <sheetData>
    <row r="1" spans="1:7" x14ac:dyDescent="0.25">
      <c r="A1" s="12" t="s">
        <v>2</v>
      </c>
      <c r="B1" s="12" t="s">
        <v>7</v>
      </c>
      <c r="C1" s="12" t="s">
        <v>1</v>
      </c>
      <c r="D1" s="12" t="s">
        <v>29</v>
      </c>
      <c r="E1" s="12" t="s">
        <v>10</v>
      </c>
      <c r="F1" s="12" t="s">
        <v>27</v>
      </c>
      <c r="G1" s="12" t="s">
        <v>11</v>
      </c>
    </row>
    <row r="2" spans="1:7" x14ac:dyDescent="0.25">
      <c r="A2" s="26" t="s">
        <v>8</v>
      </c>
      <c r="B2" s="27">
        <v>44524</v>
      </c>
      <c r="C2" s="28" t="s">
        <v>18</v>
      </c>
      <c r="D2" s="27">
        <v>44561</v>
      </c>
      <c r="E2" s="29">
        <v>12395</v>
      </c>
      <c r="F2" s="30" t="s">
        <v>19</v>
      </c>
      <c r="G2" s="31" t="s">
        <v>20</v>
      </c>
    </row>
    <row r="3" spans="1:7" x14ac:dyDescent="0.25">
      <c r="A3" s="26" t="s">
        <v>9</v>
      </c>
      <c r="B3" s="27">
        <v>44894</v>
      </c>
      <c r="C3" s="28" t="s">
        <v>23</v>
      </c>
      <c r="D3" s="27">
        <v>44926</v>
      </c>
      <c r="E3" s="29">
        <v>12395</v>
      </c>
      <c r="F3" s="30" t="s">
        <v>25</v>
      </c>
      <c r="G3" s="31" t="s">
        <v>24</v>
      </c>
    </row>
    <row r="4" spans="1:7" ht="30" x14ac:dyDescent="0.25">
      <c r="A4" s="26" t="s">
        <v>13</v>
      </c>
      <c r="B4" s="27">
        <v>45238</v>
      </c>
      <c r="C4" s="28" t="s">
        <v>3</v>
      </c>
      <c r="D4" s="27" t="s">
        <v>4</v>
      </c>
      <c r="E4" s="29">
        <v>4833</v>
      </c>
      <c r="F4" s="30" t="s">
        <v>14</v>
      </c>
      <c r="G4" s="31" t="s">
        <v>28</v>
      </c>
    </row>
    <row r="5" spans="1:7" x14ac:dyDescent="0.25">
      <c r="A5" s="26" t="s">
        <v>21</v>
      </c>
      <c r="B5" s="27">
        <v>45644</v>
      </c>
      <c r="C5" s="32" t="s">
        <v>5</v>
      </c>
      <c r="D5" s="27">
        <v>45646</v>
      </c>
      <c r="E5" s="29">
        <v>12395</v>
      </c>
      <c r="F5" s="33" t="s">
        <v>26</v>
      </c>
      <c r="G5" s="31" t="s">
        <v>12</v>
      </c>
    </row>
    <row r="6" spans="1:7" x14ac:dyDescent="0.25">
      <c r="A6" s="26" t="s">
        <v>22</v>
      </c>
      <c r="B6" s="27">
        <v>45979</v>
      </c>
      <c r="C6" s="14" t="s">
        <v>15</v>
      </c>
      <c r="D6" s="15" t="s">
        <v>15</v>
      </c>
      <c r="E6" s="29">
        <v>4833</v>
      </c>
      <c r="F6" s="30" t="s">
        <v>16</v>
      </c>
      <c r="G6" s="31" t="s">
        <v>17</v>
      </c>
    </row>
    <row r="7" spans="1:7" x14ac:dyDescent="0.25">
      <c r="C7" s="1"/>
      <c r="D7" s="2"/>
    </row>
  </sheetData>
  <hyperlinks>
    <hyperlink ref="F4" r:id="rId1" xr:uid="{8539838A-055C-4E10-8CA2-07DDE139CBC4}"/>
    <hyperlink ref="F6" r:id="rId2" xr:uid="{88B6CB37-F598-4117-A7CD-6F5216314F6D}"/>
    <hyperlink ref="F5" r:id="rId3" display="IOTC-2024-WPDCS20-06" xr:uid="{7BE3218E-5D2C-4CA6-BF57-C4A31A680DD9}"/>
    <hyperlink ref="F2" r:id="rId4" xr:uid="{5E4EDB67-7787-4739-B325-9A878C9D3562}"/>
    <hyperlink ref="F3" r:id="rId5" display="IOTC-2022-WPDCS18-11" xr:uid="{B171CEAD-C365-45F1-93BE-4EE7016DDF2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B55D7-9B88-4B4D-94CD-0BE177D39645}">
  <dimension ref="A1:T14"/>
  <sheetViews>
    <sheetView tabSelected="1" zoomScale="85" zoomScaleNormal="85" workbookViewId="0">
      <selection activeCell="A12" sqref="A12"/>
    </sheetView>
  </sheetViews>
  <sheetFormatPr defaultRowHeight="15" x14ac:dyDescent="0.25"/>
  <cols>
    <col min="1" max="1" width="47.42578125" bestFit="1" customWidth="1"/>
    <col min="2" max="2" width="18.5703125" bestFit="1" customWidth="1"/>
    <col min="3" max="3" width="27.28515625" bestFit="1" customWidth="1"/>
    <col min="4" max="4" width="10.5703125" bestFit="1" customWidth="1"/>
    <col min="5" max="5" width="8.5703125" bestFit="1" customWidth="1"/>
    <col min="6" max="6" width="12.5703125" bestFit="1" customWidth="1"/>
    <col min="7" max="7" width="11.28515625" bestFit="1" customWidth="1"/>
    <col min="8" max="8" width="10.7109375" bestFit="1" customWidth="1"/>
    <col min="9" max="9" width="12.5703125" bestFit="1" customWidth="1"/>
    <col min="10" max="10" width="13" bestFit="1" customWidth="1"/>
    <col min="11" max="11" width="10.7109375" bestFit="1" customWidth="1"/>
    <col min="12" max="12" width="13.28515625" bestFit="1" customWidth="1"/>
    <col min="13" max="13" width="12.85546875" bestFit="1" customWidth="1"/>
    <col min="14" max="14" width="9.7109375" customWidth="1"/>
    <col min="15" max="15" width="13.42578125" bestFit="1" customWidth="1"/>
    <col min="16" max="16" width="12.42578125" bestFit="1" customWidth="1"/>
    <col min="17" max="17" width="12.42578125" customWidth="1"/>
    <col min="18" max="18" width="13.140625" bestFit="1" customWidth="1"/>
    <col min="19" max="19" width="50.140625" bestFit="1" customWidth="1"/>
  </cols>
  <sheetData>
    <row r="1" spans="1:20" ht="19.5" thickBot="1" x14ac:dyDescent="0.3">
      <c r="B1" s="62"/>
      <c r="C1" s="62"/>
      <c r="D1" s="63">
        <v>2020</v>
      </c>
      <c r="E1" s="64"/>
      <c r="F1" s="65"/>
      <c r="G1" s="66">
        <v>2021</v>
      </c>
      <c r="H1" s="52"/>
      <c r="I1" s="67"/>
      <c r="J1" s="66">
        <v>2022</v>
      </c>
      <c r="K1" s="52"/>
      <c r="L1" s="67"/>
      <c r="M1" s="66">
        <v>2023</v>
      </c>
      <c r="N1" s="52"/>
      <c r="O1" s="67"/>
      <c r="P1" s="55">
        <v>2024</v>
      </c>
      <c r="Q1" s="56"/>
      <c r="R1" s="57"/>
      <c r="S1" s="54" t="s">
        <v>11</v>
      </c>
    </row>
    <row r="2" spans="1:20" x14ac:dyDescent="0.25">
      <c r="A2" s="52" t="s">
        <v>71</v>
      </c>
      <c r="B2" s="52" t="s">
        <v>45</v>
      </c>
      <c r="C2" s="58" t="s">
        <v>72</v>
      </c>
      <c r="D2" s="19" t="s">
        <v>46</v>
      </c>
      <c r="E2" s="60" t="s">
        <v>47</v>
      </c>
      <c r="F2" s="20" t="s">
        <v>48</v>
      </c>
      <c r="G2" s="21" t="s">
        <v>49</v>
      </c>
      <c r="H2" s="60" t="s">
        <v>50</v>
      </c>
      <c r="I2" s="20" t="s">
        <v>51</v>
      </c>
      <c r="J2" s="21" t="s">
        <v>52</v>
      </c>
      <c r="K2" s="50" t="s">
        <v>53</v>
      </c>
      <c r="L2" s="22" t="s">
        <v>54</v>
      </c>
      <c r="M2" s="21" t="s">
        <v>55</v>
      </c>
      <c r="N2" s="50" t="s">
        <v>56</v>
      </c>
      <c r="O2" s="22" t="s">
        <v>57</v>
      </c>
      <c r="P2" s="42" t="s">
        <v>58</v>
      </c>
      <c r="Q2" s="50" t="s">
        <v>59</v>
      </c>
      <c r="R2" s="44" t="s">
        <v>60</v>
      </c>
      <c r="S2" s="54"/>
    </row>
    <row r="3" spans="1:20" ht="15.75" thickBot="1" x14ac:dyDescent="0.3">
      <c r="A3" s="53"/>
      <c r="B3" s="53"/>
      <c r="C3" s="59"/>
      <c r="D3" s="36" t="s">
        <v>61</v>
      </c>
      <c r="E3" s="61"/>
      <c r="F3" s="24" t="s">
        <v>62</v>
      </c>
      <c r="G3" s="23" t="s">
        <v>63</v>
      </c>
      <c r="H3" s="61"/>
      <c r="I3" s="24" t="s">
        <v>64</v>
      </c>
      <c r="J3" s="23" t="s">
        <v>65</v>
      </c>
      <c r="K3" s="51"/>
      <c r="L3" s="24" t="s">
        <v>66</v>
      </c>
      <c r="M3" s="23" t="s">
        <v>67</v>
      </c>
      <c r="N3" s="51"/>
      <c r="O3" s="24" t="s">
        <v>68</v>
      </c>
      <c r="P3" s="25" t="s">
        <v>69</v>
      </c>
      <c r="Q3" s="51"/>
      <c r="R3" s="45" t="s">
        <v>70</v>
      </c>
      <c r="S3" s="54"/>
    </row>
    <row r="4" spans="1:20" x14ac:dyDescent="0.25">
      <c r="A4" s="35" t="s">
        <v>74</v>
      </c>
      <c r="B4" s="37">
        <v>12395</v>
      </c>
      <c r="C4" s="37">
        <v>0</v>
      </c>
      <c r="D4" s="37">
        <f>B4</f>
        <v>12395</v>
      </c>
      <c r="E4" s="37">
        <v>733</v>
      </c>
      <c r="F4" s="37">
        <f>IF(E4-D4&gt;0, E4-D4, 0)</f>
        <v>0</v>
      </c>
      <c r="G4" s="37">
        <f>D4-C4-F4/2</f>
        <v>12395</v>
      </c>
      <c r="H4" s="37">
        <v>14349</v>
      </c>
      <c r="I4" s="37">
        <f>IF(H4-G4&gt;0, H4-G4, 0)</f>
        <v>1954</v>
      </c>
      <c r="J4" s="37">
        <f>D4-I4/2-F4/2</f>
        <v>11418</v>
      </c>
      <c r="K4" s="37">
        <v>13760</v>
      </c>
      <c r="L4" s="37">
        <f>IF(K4-J4&gt;0, K4-J4, 0)</f>
        <v>2342</v>
      </c>
      <c r="M4" s="37">
        <f>D4-(L4/2*1.25)-I4/2</f>
        <v>9954.25</v>
      </c>
      <c r="N4" s="37">
        <v>15231</v>
      </c>
      <c r="O4" s="37">
        <f>IF(N4-M4&gt;0, N4-M4, 0)</f>
        <v>5276.75</v>
      </c>
      <c r="P4" s="49">
        <f>D4-(O4/2*1.25)-(L4/2*1.25)</f>
        <v>7633.28125</v>
      </c>
      <c r="Q4" s="43" t="s">
        <v>15</v>
      </c>
      <c r="R4" s="43" t="s">
        <v>15</v>
      </c>
      <c r="S4" s="40" t="s">
        <v>78</v>
      </c>
      <c r="T4" s="38"/>
    </row>
    <row r="5" spans="1:20" x14ac:dyDescent="0.25">
      <c r="A5" s="10" t="s">
        <v>73</v>
      </c>
      <c r="B5" s="37">
        <v>4833</v>
      </c>
      <c r="C5" s="37">
        <v>6297</v>
      </c>
      <c r="D5" s="39">
        <f>B5</f>
        <v>4833</v>
      </c>
      <c r="E5" s="39">
        <v>3372</v>
      </c>
      <c r="F5" s="37">
        <f>IF(E5-D5&gt;0, E5-D5, 0)</f>
        <v>0</v>
      </c>
      <c r="G5" s="37">
        <f>D5-C5-F5/2</f>
        <v>-1464</v>
      </c>
      <c r="H5" s="37">
        <v>5490</v>
      </c>
      <c r="I5" s="37">
        <f>IF(H5-G5&gt;0, H5-G5, 0)</f>
        <v>6954</v>
      </c>
      <c r="J5" s="37">
        <f>D5-I5/2-F5/2</f>
        <v>1356</v>
      </c>
      <c r="K5" s="37">
        <v>9959</v>
      </c>
      <c r="L5" s="37">
        <f>IF(K5-J5&gt;0, K5-J5, 0)</f>
        <v>8603</v>
      </c>
      <c r="M5" s="37">
        <f>D5-(L5/2*1.25)-I5/2</f>
        <v>-4020.875</v>
      </c>
      <c r="N5" s="37">
        <v>8165</v>
      </c>
      <c r="O5" s="37">
        <f>IF(N5-M5&gt;0, N5-M5, 0)</f>
        <v>12185.875</v>
      </c>
      <c r="P5" s="49">
        <f>D5-(O5/2*1.25)-(L5/2*1.25)</f>
        <v>-8160.046875</v>
      </c>
      <c r="Q5" s="6">
        <v>5814</v>
      </c>
      <c r="R5" s="37">
        <f>IF(Q5-P5&gt;0, Q5-P5, 0)</f>
        <v>13974.046875</v>
      </c>
      <c r="S5" s="39"/>
      <c r="T5" s="38"/>
    </row>
    <row r="6" spans="1:20" x14ac:dyDescent="0.25">
      <c r="A6" s="10" t="s">
        <v>77</v>
      </c>
      <c r="B6" s="37">
        <v>12395</v>
      </c>
      <c r="C6" s="37">
        <v>0</v>
      </c>
      <c r="D6" s="39">
        <f>B6</f>
        <v>12395</v>
      </c>
      <c r="E6" s="39">
        <v>3372</v>
      </c>
      <c r="F6" s="3">
        <v>0</v>
      </c>
      <c r="G6" s="37">
        <f>D6-C6-F6/2</f>
        <v>12395</v>
      </c>
      <c r="H6" s="37">
        <v>5490</v>
      </c>
      <c r="I6" s="37">
        <f>IF(H6-G6&gt;0, H6-G6, 0)</f>
        <v>0</v>
      </c>
      <c r="J6" s="37">
        <f>D6-I6/2-F6/2</f>
        <v>12395</v>
      </c>
      <c r="K6" s="37">
        <v>9959</v>
      </c>
      <c r="L6" s="37">
        <f>IF(K6-J6&gt;0, K6-J6, 0)</f>
        <v>0</v>
      </c>
      <c r="M6" s="37">
        <f>D6-(L6/2*1.25)-I6/2</f>
        <v>12395</v>
      </c>
      <c r="N6" s="37">
        <v>8165</v>
      </c>
      <c r="O6" s="37">
        <f>IF(N6-M6&gt;0, N6-M6, 0)</f>
        <v>0</v>
      </c>
      <c r="P6" s="49">
        <f>D6-(O6/2*1.25)-(L6/2*1.25)</f>
        <v>12395</v>
      </c>
      <c r="Q6" s="6">
        <v>5814</v>
      </c>
      <c r="R6" s="37">
        <f>IF(Q6-P6&gt;0, Q6-P6, 0)</f>
        <v>0</v>
      </c>
      <c r="S6" s="41"/>
    </row>
    <row r="8" spans="1:20" x14ac:dyDescent="0.25">
      <c r="A8" s="68"/>
      <c r="B8" s="47"/>
      <c r="O8" s="47"/>
    </row>
    <row r="9" spans="1:20" x14ac:dyDescent="0.25">
      <c r="A9" s="68"/>
    </row>
    <row r="10" spans="1:20" x14ac:dyDescent="0.25">
      <c r="A10" s="68"/>
      <c r="B10" s="34"/>
    </row>
    <row r="13" spans="1:20" x14ac:dyDescent="0.25">
      <c r="A13" s="68"/>
    </row>
    <row r="14" spans="1:20" x14ac:dyDescent="0.25">
      <c r="A14" s="68"/>
    </row>
  </sheetData>
  <mergeCells count="15">
    <mergeCell ref="K2:K3"/>
    <mergeCell ref="N2:N3"/>
    <mergeCell ref="A2:A3"/>
    <mergeCell ref="S1:S3"/>
    <mergeCell ref="P1:R1"/>
    <mergeCell ref="Q2:Q3"/>
    <mergeCell ref="B2:B3"/>
    <mergeCell ref="C2:C3"/>
    <mergeCell ref="E2:E3"/>
    <mergeCell ref="H2:H3"/>
    <mergeCell ref="B1:C1"/>
    <mergeCell ref="D1:F1"/>
    <mergeCell ref="G1:I1"/>
    <mergeCell ref="J1:L1"/>
    <mergeCell ref="M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datasets</vt:lpstr>
      <vt:lpstr>circulars</vt:lpstr>
      <vt:lpstr>scenarios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Chassot, Emmanuel (NFITD)</dc:creator>
  <cp:lastModifiedBy>Chassot, Emmanuel (NFITD)</cp:lastModifiedBy>
  <dcterms:created xsi:type="dcterms:W3CDTF">2026-05-05T05:01:15Z</dcterms:created>
  <dcterms:modified xsi:type="dcterms:W3CDTF">2026-05-14T11:53:30Z</dcterms:modified>
</cp:coreProperties>
</file>